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nst\OneDrive\Desktop\2024-2025 Manston &amp; Hammoon PC AGAR\"/>
    </mc:Choice>
  </mc:AlternateContent>
  <xr:revisionPtr revIDLastSave="0" documentId="13_ncr:1_{C78A8599-E00D-48E2-988E-56A5BF42E0EF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0" l="1"/>
  <c r="D21" i="10" l="1"/>
  <c r="E34" i="11"/>
  <c r="C34" i="11"/>
  <c r="C40" i="11"/>
  <c r="B40" i="11"/>
  <c r="D39" i="11"/>
  <c r="D38" i="11"/>
  <c r="D37" i="11"/>
  <c r="C13" i="13"/>
  <c r="D13" i="13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7" i="10"/>
  <c r="B27" i="10"/>
  <c r="D26" i="10"/>
  <c r="D24" i="10"/>
  <c r="D23" i="10"/>
  <c r="D22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7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<sst xmlns="http://schemas.openxmlformats.org/spreadsheetml/2006/main" count="173" uniqueCount="93">
  <si>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</si>
  <si>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</si>
  <si>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</si>
  <si>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</si>
  <si>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</si>
  <si>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</si>
  <si>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</si>
  <si>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</si>
  <si>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</si>
  <si>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</si>
  <si>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</si>
  <si>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</si>
  <si>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</si>
  <si>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</si>
  <si>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</si>
  <si>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</si>
  <si>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</si>
  <si>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</si>
  <si>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</si>
  <si>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</si>
  <si>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</si>
  <si>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</si>
  <si>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</si>
  <si>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</si>
  <si>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</si>
  <si>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</si>
  <si>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</si>
  <si>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</si>
  <si>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</si>
  <si>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</si>
  <si>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</si>
  <si>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</si>
  <si>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</si>
  <si>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</si>
  <si>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</si>
  <si>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</si>
  <si>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</si>
  <si>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</si>
  <si>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</si>
  <si>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</si>
  <si>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</si>
  <si>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</si>
  <si>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</si>
  <si>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</si>
  <si>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</si>
  <si>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</si>
  <si>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</si>
  <si>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</si>
  <si>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</si>
  <si>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</si>
  <si>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</si>
  <si>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</si>
  <si>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</si>
  <si>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</si>
  <si>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</si>
  <si>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</si>
  <si>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</si>
  <si>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</si>
  <si>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</si>
  <si>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</si>
  <si>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</si>
  <si>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</si>
  <si>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</si>
  <si>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</si>
  <si>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</si>
  <si>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</si>
  <si>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</si>
  <si>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</si>
  <si>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</si>
  <si>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</si>
  <si>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</si>
  <si>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</si>
  <si>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</si>
  <si>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VAT refunds in 2023/2024 - none in 2024/2025</t>
  </si>
  <si>
    <t>Donations re SID purchase</t>
  </si>
  <si>
    <t>Stationery</t>
  </si>
  <si>
    <t>Training</t>
  </si>
  <si>
    <t>Hall Hire</t>
  </si>
  <si>
    <t>Fees</t>
  </si>
  <si>
    <t>Insurance</t>
  </si>
  <si>
    <t>Grants</t>
  </si>
  <si>
    <t>Main</t>
  </si>
  <si>
    <t>Equip</t>
  </si>
  <si>
    <t>Highways</t>
  </si>
  <si>
    <t>Burial Ground</t>
  </si>
  <si>
    <t>VAT</t>
  </si>
  <si>
    <t>Int Transfer - none in 2024/2025</t>
  </si>
  <si>
    <t>Reduced VAT payable in 2024/2025 (re SID purchase in prev year)</t>
  </si>
  <si>
    <t>Reduced expenditure - SID purchase, SID posts, Refurb noticeboard in 2023/2024</t>
  </si>
  <si>
    <t>Reduced expenditure - New picnic bench in 2023/2024</t>
  </si>
  <si>
    <t>Reduced expenditure - churchyard mowing</t>
  </si>
  <si>
    <t>Reduced expenditure - No Air Ambulance grant in 2024/2025</t>
  </si>
  <si>
    <t>Manston &amp; Hammoon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</si>
</sst>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20" fillId="0" borderId="1" xfId="0" applyFont="1" applyBorder="1"/>
    <xf numFmtId="41" fontId="6" fillId="0" borderId="1" xfId="0" applyNumberFormat="1" applyFont="1" applyBorder="1" applyAlignment="1">
      <alignment horizontal="center"/>
    </xf>
    <xf numFmtId="41" fontId="20" fillId="0" borderId="1" xfId="0" applyNumberFormat="1" applyFont="1" applyBorder="1"/>
    <xf numFmtId="41" fontId="7" fillId="0" borderId="1" xfId="0" applyNumberFormat="1" applyFont="1" applyBorder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  <xf numFmtId="0" fontId="20" fillId="0" borderId="2" xfId="0" applyFont="1" applyBorder="1"/>
    <xf numFmtId="0" fontId="6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A5" workbookViewId="0">
      <selection activeCell="D13" sqref="D13"/>
    </sheetView>
  </sheetViews>
  <sheetFormatPr defaultRowHeight="14.4" x14ac:dyDescent="0.3"/>
  <cols>
    <col min="1" max="1" width="4.21875" customWidth="1"/>
    <col min="2" max="2" width="28.77734375" style="22" customWidth="1"/>
    <col min="3" max="6" width="16.5546875" customWidth="1"/>
    <col min="7" max="8" width="16.5546875" hidden="1" customWidth="1"/>
    <col min="9" max="9" width="77.21875" style="24" customWidth="1"/>
    <col min="10" max="10" width="23.21875" bestFit="1" customWidth="1"/>
  </cols>
  <sheetData>
    <row r="1" spans="2:10" ht="17.25" customHeight="1" x14ac:dyDescent="0.3">
      <c r="B1" s="26" t="s">
        <v>70</v>
      </c>
      <c r="C1" s="8" t="s">
        <v>92</v>
      </c>
    </row>
    <row r="3" spans="2:10" ht="15" customHeight="1" x14ac:dyDescent="0.3">
      <c r="B3" s="82" t="s">
        <v>36</v>
      </c>
      <c r="C3" s="83"/>
      <c r="D3" s="83"/>
      <c r="E3" s="83"/>
      <c r="F3" s="83"/>
      <c r="G3" s="83"/>
      <c r="H3" s="83"/>
      <c r="I3" s="83"/>
    </row>
    <row r="4" spans="2:10" ht="15" customHeight="1" thickBot="1" x14ac:dyDescent="0.35"/>
    <row r="5" spans="2:10" ht="15" customHeight="1" x14ac:dyDescent="0.3">
      <c r="B5" s="27"/>
      <c r="C5" s="81" t="s">
        <v>13</v>
      </c>
      <c r="D5" s="81"/>
      <c r="E5" s="47"/>
      <c r="F5" s="47"/>
      <c r="G5" s="47"/>
      <c r="H5" s="47"/>
      <c r="I5" s="37" t="s">
        <v>14</v>
      </c>
      <c r="J5" s="42" t="s">
        <v>40</v>
      </c>
    </row>
    <row r="6" spans="2:10" ht="28.8" x14ac:dyDescent="0.3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8.8" x14ac:dyDescent="0.3">
      <c r="B7" s="30" t="s">
        <v>15</v>
      </c>
      <c r="C7" s="68">
        <v>4089</v>
      </c>
      <c r="D7" s="68">
        <v>1044</v>
      </c>
      <c r="E7" s="55"/>
      <c r="F7" s="55"/>
      <c r="G7" s="50"/>
      <c r="H7" s="50"/>
      <c r="I7" s="39" t="s">
        <v>34</v>
      </c>
      <c r="J7" s="44"/>
    </row>
    <row r="8" spans="2:10" s="21" customFormat="1" ht="28.8" x14ac:dyDescent="0.3">
      <c r="B8" s="30" t="s">
        <v>16</v>
      </c>
      <c r="C8" s="68">
        <v>4450</v>
      </c>
      <c r="D8" s="68">
        <v>4850</v>
      </c>
      <c r="E8" s="50">
        <f>D8-C8</f>
        <v>400</v>
      </c>
      <c r="F8" s="49">
        <f>IF(AND(C8=0,D8=0),0,IF(C8=0,1,IF(D8=0,-1,(D8-C8)/C8)))</f>
        <v>8.98876404494382E-2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4875</v>
      </c>
      <c r="D9" s="68">
        <v>0</v>
      </c>
      <c r="E9" s="50">
        <f t="shared" ref="E9:E12" si="0">D9-C9</f>
        <v>-4875</v>
      </c>
      <c r="F9" s="49">
        <f t="shared" ref="F9:F12" si="1">IF(AND(C9=0,D9=0),0,IF(C9=0,1,IF(D9=0,-1,(D9-C9)/C9)))</f>
        <v>-1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2314</v>
      </c>
      <c r="D10" s="68">
        <v>2454</v>
      </c>
      <c r="E10" s="50">
        <f t="shared" si="0"/>
        <v>140</v>
      </c>
      <c r="F10" s="49">
        <f t="shared" si="1"/>
        <v>6.0501296456352639E-2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8.8" x14ac:dyDescent="0.3">
      <c r="B12" s="31" t="s">
        <v>24</v>
      </c>
      <c r="C12" s="68">
        <v>10056</v>
      </c>
      <c r="D12" s="68">
        <v>3381</v>
      </c>
      <c r="E12" s="50">
        <f t="shared" si="0"/>
        <v>-6675</v>
      </c>
      <c r="F12" s="49">
        <f t="shared" si="1"/>
        <v>-0.66378281622911695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26</v>
      </c>
      <c r="C13" s="69">
        <f>C7+C8+C9-C10-C11-C12</f>
        <v>1044</v>
      </c>
      <c r="D13" s="69">
        <f>D7+D8+D9-D10-D11-D12</f>
        <v>59</v>
      </c>
      <c r="E13" s="56"/>
      <c r="F13" s="56"/>
      <c r="G13" s="51"/>
      <c r="H13" s="51"/>
      <c r="I13" s="40" t="s">
        <v>27</v>
      </c>
      <c r="J13" s="46" t="s">
        <v>65</v>
      </c>
    </row>
    <row r="14" spans="2:10" ht="15" thickBot="1" x14ac:dyDescent="0.35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28</v>
      </c>
      <c r="C15" s="70">
        <v>1044</v>
      </c>
      <c r="D15" s="70">
        <v>65</v>
      </c>
      <c r="E15" s="54"/>
      <c r="F15" s="57"/>
      <c r="G15" s="53"/>
      <c r="H15" s="53"/>
      <c r="I15" s="41" t="s">
        <v>29</v>
      </c>
      <c r="J15" s="45"/>
    </row>
    <row r="16" spans="2:10" ht="28.8" x14ac:dyDescent="0.3">
      <c r="B16" s="31" t="s">
        <v>30</v>
      </c>
      <c r="C16" s="68">
        <v>19371</v>
      </c>
      <c r="D16" s="68">
        <v>20571</v>
      </c>
      <c r="E16" s="50">
        <f>D16-C16</f>
        <v>1200</v>
      </c>
      <c r="F16" s="49">
        <f t="shared" ref="F16:F17" si="5">IF(AND(C16=0,D16=0),0,IF(C16=0,1,IF(D16=0,-1,(D16-C16)/C16)))</f>
        <v>6.1948273191884777E-2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32</v>
      </c>
      <c r="C17" s="71"/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5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58</v>
      </c>
      <c r="C4" s="36">
        <f>'Accounting Statement'!C8</f>
        <v>4450</v>
      </c>
      <c r="D4" t="s">
        <v>71</v>
      </c>
      <c r="E4" s="36">
        <f>'Accounting Statement'!D8</f>
        <v>4850</v>
      </c>
    </row>
    <row r="6" spans="2:6" x14ac:dyDescent="0.3">
      <c r="D6" t="s">
        <v>3</v>
      </c>
      <c r="E6" s="1">
        <f>E4-C4</f>
        <v>400</v>
      </c>
    </row>
    <row r="7" spans="2:6" x14ac:dyDescent="0.3">
      <c r="D7" t="s">
        <v>37</v>
      </c>
      <c r="E7" s="6">
        <f>IF(AND(C4=0,E4=0),0,IF(C4=0,1,IF(E4=0,-1,(E4-C4)/C4)))</f>
        <v>8.98876404494382E-2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59</v>
      </c>
      <c r="C11" s="4" t="s">
        <v>72</v>
      </c>
      <c r="D11" s="5" t="s">
        <v>3</v>
      </c>
      <c r="E11" s="86" t="s">
        <v>1</v>
      </c>
      <c r="F11" s="87"/>
    </row>
    <row r="12" spans="2:6" s="11" customFormat="1" x14ac:dyDescent="0.3">
      <c r="B12" s="12"/>
      <c r="C12" s="12"/>
      <c r="D12" s="13">
        <f t="shared" ref="D12:D25" si="0">C12-B12</f>
        <v>0</v>
      </c>
      <c r="E12" s="84"/>
      <c r="F12" s="85"/>
    </row>
    <row r="13" spans="2:6" s="11" customFormat="1" x14ac:dyDescent="0.3">
      <c r="B13" s="12"/>
      <c r="C13" s="12"/>
      <c r="D13" s="13">
        <f t="shared" si="0"/>
        <v>0</v>
      </c>
      <c r="E13" s="84"/>
      <c r="F13" s="85"/>
    </row>
    <row r="14" spans="2:6" s="11" customFormat="1" x14ac:dyDescent="0.3">
      <c r="B14" s="12"/>
      <c r="C14" s="12"/>
      <c r="D14" s="13">
        <f t="shared" si="0"/>
        <v>0</v>
      </c>
      <c r="E14" s="84"/>
      <c r="F14" s="85"/>
    </row>
    <row r="15" spans="2:6" s="11" customFormat="1" x14ac:dyDescent="0.3">
      <c r="B15" s="12"/>
      <c r="C15" s="12"/>
      <c r="D15" s="13">
        <f t="shared" si="0"/>
        <v>0</v>
      </c>
      <c r="E15" s="84"/>
      <c r="F15" s="85"/>
    </row>
    <row r="16" spans="2:6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8"/>
      <c r="F26" s="85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4" workbookViewId="0">
      <selection activeCell="I12" sqref="I12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</cols>
  <sheetData>
    <row r="1" spans="1:7" x14ac:dyDescent="0.3">
      <c r="B1" s="15" t="s">
        <v>6</v>
      </c>
    </row>
    <row r="3" spans="1:7" x14ac:dyDescent="0.3">
      <c r="B3" s="8"/>
    </row>
    <row r="4" spans="1:7" x14ac:dyDescent="0.3">
      <c r="B4" t="s">
        <v>58</v>
      </c>
      <c r="C4" s="36">
        <f>'Accounting Statement'!C9</f>
        <v>4875</v>
      </c>
      <c r="D4" t="s">
        <v>71</v>
      </c>
      <c r="E4" s="36">
        <f>'Accounting Statement'!D9</f>
        <v>0</v>
      </c>
    </row>
    <row r="6" spans="1:7" x14ac:dyDescent="0.3">
      <c r="D6" t="s">
        <v>3</v>
      </c>
      <c r="E6" s="1">
        <f>E4-C4</f>
        <v>-4875</v>
      </c>
    </row>
    <row r="7" spans="1:7" x14ac:dyDescent="0.3">
      <c r="D7" t="s">
        <v>37</v>
      </c>
      <c r="E7" s="6">
        <f>IF(AND(C4=0,E4=0),0,IF(C4=0,1,IF(E4=0,-1,(E4-C4)/C4)))</f>
        <v>-1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38</v>
      </c>
    </row>
    <row r="11" spans="1:7" x14ac:dyDescent="0.3">
      <c r="B11" s="76" t="s">
        <v>60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59</v>
      </c>
      <c r="C14" s="4" t="s">
        <v>72</v>
      </c>
      <c r="D14" s="5" t="s">
        <v>3</v>
      </c>
      <c r="E14" s="86" t="s">
        <v>1</v>
      </c>
      <c r="F14" s="87"/>
    </row>
    <row r="15" spans="1:7" s="17" customFormat="1" x14ac:dyDescent="0.3">
      <c r="A15" s="16"/>
      <c r="B15" s="78">
        <v>2524</v>
      </c>
      <c r="C15" s="13"/>
      <c r="D15" s="74">
        <f>C15-B15</f>
        <v>-2524</v>
      </c>
      <c r="E15" s="89" t="s">
        <v>73</v>
      </c>
      <c r="F15" s="90"/>
      <c r="G15" s="16"/>
    </row>
    <row r="16" spans="1:7" s="11" customFormat="1" x14ac:dyDescent="0.3">
      <c r="B16" s="79">
        <v>2350</v>
      </c>
      <c r="C16" s="77"/>
      <c r="D16" s="74">
        <f t="shared" ref="D16:D29" si="0">C16-B16</f>
        <v>-2350</v>
      </c>
      <c r="E16" s="91" t="s">
        <v>74</v>
      </c>
      <c r="F16" s="92"/>
    </row>
    <row r="17" spans="1:8" s="11" customFormat="1" x14ac:dyDescent="0.3">
      <c r="B17" s="80"/>
      <c r="C17" s="12"/>
      <c r="D17" s="74">
        <f t="shared" si="0"/>
        <v>0</v>
      </c>
      <c r="E17" s="84"/>
      <c r="F17" s="85"/>
    </row>
    <row r="18" spans="1:8" s="11" customFormat="1" x14ac:dyDescent="0.3">
      <c r="B18" s="80"/>
      <c r="C18" s="12"/>
      <c r="D18" s="74">
        <f t="shared" si="0"/>
        <v>0</v>
      </c>
      <c r="E18" s="84"/>
      <c r="F18" s="85"/>
    </row>
    <row r="19" spans="1:8" s="11" customFormat="1" x14ac:dyDescent="0.3">
      <c r="B19" s="12"/>
      <c r="C19" s="12"/>
      <c r="D19" s="74">
        <f t="shared" si="0"/>
        <v>0</v>
      </c>
      <c r="E19" s="84"/>
      <c r="F19" s="85"/>
    </row>
    <row r="20" spans="1:8" s="11" customFormat="1" x14ac:dyDescent="0.3">
      <c r="B20" s="12"/>
      <c r="C20" s="12"/>
      <c r="D20" s="74">
        <f t="shared" si="0"/>
        <v>0</v>
      </c>
      <c r="E20" s="84"/>
      <c r="F20" s="85"/>
    </row>
    <row r="21" spans="1:8" s="11" customFormat="1" x14ac:dyDescent="0.3">
      <c r="B21" s="12"/>
      <c r="C21" s="12"/>
      <c r="D21" s="74">
        <f t="shared" si="0"/>
        <v>0</v>
      </c>
      <c r="E21" s="84"/>
      <c r="F21" s="85"/>
    </row>
    <row r="22" spans="1:8" s="11" customFormat="1" x14ac:dyDescent="0.3">
      <c r="B22" s="12"/>
      <c r="C22" s="12"/>
      <c r="D22" s="74">
        <f t="shared" si="0"/>
        <v>0</v>
      </c>
      <c r="E22" s="84"/>
      <c r="F22" s="85"/>
    </row>
    <row r="23" spans="1:8" s="11" customFormat="1" x14ac:dyDescent="0.3">
      <c r="B23" s="12"/>
      <c r="C23" s="12"/>
      <c r="D23" s="74">
        <f t="shared" si="0"/>
        <v>0</v>
      </c>
      <c r="E23" s="84"/>
      <c r="F23" s="85"/>
    </row>
    <row r="24" spans="1:8" s="11" customFormat="1" x14ac:dyDescent="0.3">
      <c r="B24" s="12"/>
      <c r="C24" s="12"/>
      <c r="D24" s="74">
        <f t="shared" si="0"/>
        <v>0</v>
      </c>
      <c r="E24" s="84"/>
      <c r="F24" s="85"/>
    </row>
    <row r="25" spans="1:8" s="11" customFormat="1" x14ac:dyDescent="0.3">
      <c r="B25" s="12"/>
      <c r="C25" s="12"/>
      <c r="D25" s="74">
        <f t="shared" si="0"/>
        <v>0</v>
      </c>
      <c r="E25" s="84"/>
      <c r="F25" s="85"/>
    </row>
    <row r="26" spans="1:8" s="11" customFormat="1" x14ac:dyDescent="0.3">
      <c r="B26" s="12"/>
      <c r="C26" s="12"/>
      <c r="D26" s="74">
        <f t="shared" si="0"/>
        <v>0</v>
      </c>
      <c r="E26" s="84"/>
      <c r="F26" s="85"/>
    </row>
    <row r="27" spans="1:8" s="11" customFormat="1" x14ac:dyDescent="0.3">
      <c r="B27" s="12"/>
      <c r="C27" s="12"/>
      <c r="D27" s="74">
        <f t="shared" si="0"/>
        <v>0</v>
      </c>
      <c r="E27" s="84"/>
      <c r="F27" s="85"/>
    </row>
    <row r="28" spans="1:8" s="11" customFormat="1" x14ac:dyDescent="0.3">
      <c r="B28" s="12"/>
      <c r="C28" s="12"/>
      <c r="D28" s="74">
        <f t="shared" si="0"/>
        <v>0</v>
      </c>
      <c r="E28" s="84"/>
      <c r="F28" s="85"/>
    </row>
    <row r="29" spans="1:8" s="11" customFormat="1" x14ac:dyDescent="0.3">
      <c r="B29" s="12"/>
      <c r="C29" s="12"/>
      <c r="D29" s="74">
        <f t="shared" si="0"/>
        <v>0</v>
      </c>
      <c r="E29" s="84"/>
      <c r="F29" s="85"/>
    </row>
    <row r="30" spans="1:8" x14ac:dyDescent="0.3">
      <c r="A30" s="9" t="s">
        <v>0</v>
      </c>
      <c r="B30" s="10">
        <f>SUM(B15:B29)</f>
        <v>4874</v>
      </c>
      <c r="C30" s="10">
        <f>SUM(C15:C29)</f>
        <v>0</v>
      </c>
      <c r="D30" s="75">
        <f>SUM(D15:D29)</f>
        <v>-4874</v>
      </c>
      <c r="E30" s="88"/>
      <c r="F30" s="85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C13" sqref="C13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58</v>
      </c>
      <c r="C4" s="36">
        <f>'Accounting Statement'!C10</f>
        <v>2314</v>
      </c>
      <c r="D4" t="s">
        <v>71</v>
      </c>
      <c r="E4" s="36">
        <f>'Accounting Statement'!D10</f>
        <v>2454</v>
      </c>
    </row>
    <row r="6" spans="1:7" x14ac:dyDescent="0.3">
      <c r="D6" t="s">
        <v>3</v>
      </c>
      <c r="E6" s="1">
        <f>E4-C4</f>
        <v>140</v>
      </c>
    </row>
    <row r="7" spans="1:7" x14ac:dyDescent="0.3">
      <c r="D7" t="s">
        <v>37</v>
      </c>
      <c r="E7" s="6">
        <f>IF(AND(C4=0,E4=0),0,IF(C4=0,1,IF(E4=0,-1,(E4-C4)/C4)))</f>
        <v>6.0501296456352639E-2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76" t="s">
        <v>69</v>
      </c>
    </row>
    <row r="11" spans="1:7" x14ac:dyDescent="0.3">
      <c r="B11" s="8"/>
    </row>
    <row r="12" spans="1:7" s="3" customFormat="1" ht="27.6" x14ac:dyDescent="0.3">
      <c r="B12" s="4" t="s">
        <v>59</v>
      </c>
      <c r="C12" s="4" t="s">
        <v>72</v>
      </c>
      <c r="D12" s="5" t="s">
        <v>3</v>
      </c>
      <c r="E12" s="86" t="s">
        <v>1</v>
      </c>
      <c r="F12" s="87"/>
    </row>
    <row r="13" spans="1:7" s="17" customFormat="1" x14ac:dyDescent="0.3">
      <c r="A13" s="16"/>
      <c r="B13" s="13"/>
      <c r="C13" s="13"/>
      <c r="D13" s="13">
        <f>C13-B13</f>
        <v>0</v>
      </c>
      <c r="E13" s="89"/>
      <c r="F13" s="90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s="11" customFormat="1" x14ac:dyDescent="0.3">
      <c r="B27" s="12"/>
      <c r="C27" s="12"/>
      <c r="D27" s="13">
        <f t="shared" si="0"/>
        <v>0</v>
      </c>
      <c r="E27" s="84"/>
      <c r="F27" s="85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8"/>
      <c r="F28" s="85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58</v>
      </c>
      <c r="C4" s="36">
        <f>'Accounting Statement'!C11</f>
        <v>0</v>
      </c>
      <c r="D4" t="s">
        <v>71</v>
      </c>
      <c r="E4" s="36">
        <f>'Accounting Statement'!D11</f>
        <v>0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59</v>
      </c>
      <c r="C11" s="4" t="s">
        <v>72</v>
      </c>
      <c r="D11" s="5" t="s">
        <v>3</v>
      </c>
      <c r="E11" s="86" t="s">
        <v>1</v>
      </c>
      <c r="F11" s="87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8"/>
      <c r="F27" s="85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0"/>
  <sheetViews>
    <sheetView topLeftCell="A2" workbookViewId="0">
      <selection activeCell="C18" sqref="C18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12.109375" customWidth="1"/>
    <col min="6" max="6" width="70.77734375" bestFit="1" customWidth="1"/>
    <col min="7" max="7" width="20.21875" customWidth="1"/>
  </cols>
  <sheetData>
    <row r="1" spans="2:8" x14ac:dyDescent="0.3">
      <c r="B1" s="15" t="s">
        <v>9</v>
      </c>
    </row>
    <row r="3" spans="2:8" x14ac:dyDescent="0.3">
      <c r="B3" s="8"/>
    </row>
    <row r="4" spans="2:8" x14ac:dyDescent="0.3">
      <c r="B4" t="s">
        <v>58</v>
      </c>
      <c r="C4" s="36">
        <f>'Accounting Statement'!C12</f>
        <v>10056</v>
      </c>
      <c r="D4" t="s">
        <v>71</v>
      </c>
      <c r="E4" s="36">
        <f>'Accounting Statement'!D12</f>
        <v>3381</v>
      </c>
    </row>
    <row r="6" spans="2:8" x14ac:dyDescent="0.3">
      <c r="D6" t="s">
        <v>3</v>
      </c>
      <c r="E6" s="1">
        <f>E4-C4</f>
        <v>-6675</v>
      </c>
    </row>
    <row r="7" spans="2:8" x14ac:dyDescent="0.3">
      <c r="D7" t="s">
        <v>37</v>
      </c>
      <c r="E7" s="6">
        <f>IF(AND(C4=0,E4=0),0,IF(C4=0,1,IF(E4=0,-1,(E4-C4)/C4)))</f>
        <v>-0.66378281622911695</v>
      </c>
      <c r="F7" t="str">
        <f>IF(E7&lt;-0.15,"yes explain",IF(E7&gt;0.15,"Yes explain","No explanation required"))</f>
        <v>yes explain</v>
      </c>
    </row>
    <row r="9" spans="2:8" x14ac:dyDescent="0.3">
      <c r="B9" s="8" t="s">
        <v>5</v>
      </c>
    </row>
    <row r="10" spans="2:8" ht="15" x14ac:dyDescent="0.35">
      <c r="B10" s="18" t="s">
        <v>39</v>
      </c>
    </row>
    <row r="11" spans="2:8" x14ac:dyDescent="0.3">
      <c r="B11" s="76" t="s">
        <v>60</v>
      </c>
    </row>
    <row r="12" spans="2:8" x14ac:dyDescent="0.3">
      <c r="B12" s="8"/>
    </row>
    <row r="13" spans="2:8" s="3" customFormat="1" ht="27.6" x14ac:dyDescent="0.3">
      <c r="B13" s="4" t="s">
        <v>59</v>
      </c>
      <c r="C13" s="4" t="s">
        <v>72</v>
      </c>
      <c r="D13" s="5" t="s">
        <v>3</v>
      </c>
      <c r="E13" s="86" t="s">
        <v>1</v>
      </c>
      <c r="F13" s="87"/>
      <c r="G13" s="86" t="s">
        <v>61</v>
      </c>
      <c r="H13" s="87"/>
    </row>
    <row r="14" spans="2:8" s="11" customFormat="1" x14ac:dyDescent="0.3">
      <c r="B14" s="8">
        <v>21.35</v>
      </c>
      <c r="C14" s="8"/>
      <c r="D14" s="74">
        <f t="shared" ref="D14:D26" si="0">C14-B14</f>
        <v>-21.35</v>
      </c>
      <c r="E14" s="8" t="s">
        <v>75</v>
      </c>
      <c r="F14" s="8"/>
    </row>
    <row r="15" spans="2:8" s="11" customFormat="1" x14ac:dyDescent="0.3">
      <c r="B15" s="8">
        <v>34.200000000000003</v>
      </c>
      <c r="C15" s="8"/>
      <c r="D15" s="74">
        <f t="shared" si="0"/>
        <v>-34.200000000000003</v>
      </c>
      <c r="E15" s="8" t="s">
        <v>76</v>
      </c>
      <c r="F15" s="8"/>
    </row>
    <row r="16" spans="2:8" s="11" customFormat="1" x14ac:dyDescent="0.3">
      <c r="B16" s="8">
        <v>0</v>
      </c>
      <c r="C16" s="8"/>
      <c r="D16" s="74">
        <f t="shared" si="0"/>
        <v>0</v>
      </c>
      <c r="E16" s="8" t="s">
        <v>77</v>
      </c>
      <c r="F16" s="8"/>
    </row>
    <row r="17" spans="1:8" s="11" customFormat="1" x14ac:dyDescent="0.3">
      <c r="B17" s="8">
        <v>620.04</v>
      </c>
      <c r="C17" s="8">
        <v>621.95000000000005</v>
      </c>
      <c r="D17" s="74">
        <f t="shared" si="0"/>
        <v>1.9100000000000819</v>
      </c>
      <c r="E17" s="8" t="s">
        <v>78</v>
      </c>
      <c r="F17" s="8"/>
    </row>
    <row r="18" spans="1:8" s="11" customFormat="1" x14ac:dyDescent="0.3">
      <c r="B18" s="8">
        <v>639.62</v>
      </c>
      <c r="C18" s="8">
        <v>654.48</v>
      </c>
      <c r="D18" s="74">
        <f t="shared" si="0"/>
        <v>14.860000000000014</v>
      </c>
      <c r="E18" s="8" t="s">
        <v>79</v>
      </c>
      <c r="F18" s="8"/>
    </row>
    <row r="19" spans="1:8" s="11" customFormat="1" x14ac:dyDescent="0.3">
      <c r="B19" s="8">
        <v>350</v>
      </c>
      <c r="C19" s="8">
        <v>50</v>
      </c>
      <c r="D19" s="74">
        <f t="shared" si="0"/>
        <v>-300</v>
      </c>
      <c r="E19" s="8" t="s">
        <v>80</v>
      </c>
      <c r="F19" s="8" t="s">
        <v>91</v>
      </c>
    </row>
    <row r="20" spans="1:8" s="11" customFormat="1" x14ac:dyDescent="0.3">
      <c r="B20" s="8">
        <v>1165</v>
      </c>
      <c r="C20" s="8">
        <v>1040</v>
      </c>
      <c r="D20" s="74">
        <f t="shared" si="0"/>
        <v>-125</v>
      </c>
      <c r="E20" s="8" t="s">
        <v>81</v>
      </c>
      <c r="F20" s="8"/>
    </row>
    <row r="21" spans="1:8" s="11" customFormat="1" x14ac:dyDescent="0.3">
      <c r="B21" s="8">
        <v>513.44000000000005</v>
      </c>
      <c r="C21" s="8">
        <v>78</v>
      </c>
      <c r="D21" s="74">
        <f t="shared" si="0"/>
        <v>-435.44000000000005</v>
      </c>
      <c r="E21" s="8" t="s">
        <v>82</v>
      </c>
      <c r="F21" s="8" t="s">
        <v>89</v>
      </c>
    </row>
    <row r="22" spans="1:8" s="11" customFormat="1" x14ac:dyDescent="0.3">
      <c r="B22" s="8">
        <v>4684.8</v>
      </c>
      <c r="C22" s="8">
        <v>763.49999999999989</v>
      </c>
      <c r="D22" s="74">
        <f t="shared" si="0"/>
        <v>-3921.3</v>
      </c>
      <c r="E22" s="8" t="s">
        <v>83</v>
      </c>
      <c r="F22" s="8" t="s">
        <v>88</v>
      </c>
    </row>
    <row r="23" spans="1:8" s="11" customFormat="1" x14ac:dyDescent="0.3">
      <c r="B23" s="8">
        <v>685</v>
      </c>
      <c r="C23" s="8">
        <v>120</v>
      </c>
      <c r="D23" s="74">
        <f t="shared" si="0"/>
        <v>-565</v>
      </c>
      <c r="E23" s="8" t="s">
        <v>84</v>
      </c>
      <c r="F23" s="8" t="s">
        <v>90</v>
      </c>
    </row>
    <row r="24" spans="1:8" s="11" customFormat="1" x14ac:dyDescent="0.3">
      <c r="B24" s="8">
        <v>0</v>
      </c>
      <c r="C24" s="8"/>
      <c r="D24" s="74">
        <f t="shared" si="0"/>
        <v>0</v>
      </c>
      <c r="E24" s="8" t="s">
        <v>43</v>
      </c>
      <c r="F24" s="8"/>
    </row>
    <row r="25" spans="1:8" s="11" customFormat="1" x14ac:dyDescent="0.3">
      <c r="B25" s="8">
        <v>350</v>
      </c>
      <c r="C25" s="8">
        <v>0</v>
      </c>
      <c r="D25" s="74">
        <f t="shared" si="0"/>
        <v>-350</v>
      </c>
      <c r="E25" s="8" t="s">
        <v>86</v>
      </c>
      <c r="F25" s="8"/>
    </row>
    <row r="26" spans="1:8" s="11" customFormat="1" x14ac:dyDescent="0.3">
      <c r="B26" s="8">
        <v>992.46</v>
      </c>
      <c r="C26" s="8">
        <v>52.239999999999995</v>
      </c>
      <c r="D26" s="74">
        <f t="shared" si="0"/>
        <v>-940.22</v>
      </c>
      <c r="E26" s="8" t="s">
        <v>85</v>
      </c>
      <c r="F26" s="8" t="s">
        <v>87</v>
      </c>
    </row>
    <row r="27" spans="1:8" x14ac:dyDescent="0.3">
      <c r="A27" s="9" t="s">
        <v>0</v>
      </c>
      <c r="B27" s="10">
        <f>SUM(B14:B26)</f>
        <v>10055.91</v>
      </c>
      <c r="C27" s="10">
        <f>SUM(C14:C26)</f>
        <v>3380.17</v>
      </c>
      <c r="D27" s="75">
        <f>SUM(D14:D26)</f>
        <v>-6675.7400000000007</v>
      </c>
      <c r="E27" s="88"/>
      <c r="F27" s="92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3">
    <mergeCell ref="E27:F27"/>
    <mergeCell ref="E13:F13"/>
    <mergeCell ref="G13:H13"/>
  </mergeCells>
  <pageMargins left="0.7" right="0.7" top="0.75" bottom="0.75" header="0.3" footer="0.3"/>
  <pageSetup paperSize="9" scale="57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10" sqref="E10"/>
    </sheetView>
  </sheetViews>
  <sheetFormatPr defaultColWidth="9.21875" defaultRowHeight="14.4" x14ac:dyDescent="0.3"/>
  <cols>
    <col min="1" max="1" width="6.77734375" style="59" bestFit="1" customWidth="1"/>
    <col min="2" max="2" width="11.21875" style="59" customWidth="1"/>
    <col min="3" max="3" width="10.77734375" style="59" customWidth="1"/>
    <col min="4" max="4" width="10.44140625" style="59" bestFit="1" customWidth="1"/>
    <col min="5" max="5" width="9.77734375" style="59" customWidth="1"/>
    <col min="6" max="6" width="12.5546875" style="59" customWidth="1"/>
    <col min="7" max="16384" width="9.2187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59</v>
      </c>
      <c r="D4" s="59" t="s">
        <v>45</v>
      </c>
      <c r="E4" s="65">
        <f>'Accounting Statement'!D8</f>
        <v>4850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48</v>
      </c>
      <c r="E10" s="61"/>
    </row>
    <row r="11" spans="2:7" x14ac:dyDescent="0.3">
      <c r="C11" s="61" t="s">
        <v>49</v>
      </c>
      <c r="E11" s="61"/>
    </row>
    <row r="12" spans="2:7" x14ac:dyDescent="0.3">
      <c r="C12" s="61" t="s">
        <v>50</v>
      </c>
      <c r="E12" s="61"/>
    </row>
    <row r="13" spans="2:7" x14ac:dyDescent="0.3">
      <c r="C13" s="61" t="s">
        <v>51</v>
      </c>
      <c r="E13" s="61"/>
    </row>
    <row r="14" spans="2:7" x14ac:dyDescent="0.3">
      <c r="C14" s="61" t="s">
        <v>52</v>
      </c>
      <c r="E14" s="61"/>
    </row>
    <row r="15" spans="2:7" x14ac:dyDescent="0.3">
      <c r="C15" s="61" t="s">
        <v>53</v>
      </c>
      <c r="E15" s="61"/>
    </row>
    <row r="16" spans="2:7" x14ac:dyDescent="0.3">
      <c r="C16" s="61" t="s">
        <v>54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55</v>
      </c>
      <c r="E19" s="61">
        <v>65</v>
      </c>
    </row>
    <row r="20" spans="2:7" x14ac:dyDescent="0.3">
      <c r="F20" s="62">
        <f>E19</f>
        <v>65</v>
      </c>
    </row>
    <row r="21" spans="2:7" ht="15" thickBot="1" x14ac:dyDescent="0.35">
      <c r="B21" s="60" t="s">
        <v>56</v>
      </c>
      <c r="G21" s="63">
        <f>F17+F20</f>
        <v>65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C37" sqref="C37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  <col min="7" max="7" width="22" bestFit="1" customWidth="1"/>
    <col min="8" max="8" width="13.7773437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58</v>
      </c>
      <c r="C4" s="36">
        <f>'Accounting Statement'!C16</f>
        <v>19371</v>
      </c>
      <c r="D4" t="s">
        <v>71</v>
      </c>
      <c r="E4" s="36">
        <f>'Accounting Statement'!D16</f>
        <v>20571</v>
      </c>
    </row>
    <row r="6" spans="1:8" x14ac:dyDescent="0.3">
      <c r="D6" t="s">
        <v>3</v>
      </c>
      <c r="E6" s="1">
        <f>E4-C4</f>
        <v>1200</v>
      </c>
    </row>
    <row r="7" spans="1:8" x14ac:dyDescent="0.3">
      <c r="D7" t="s">
        <v>37</v>
      </c>
      <c r="E7" s="6">
        <f>IF(AND(C4=0,E4=0),0,IF(C4=0,1,IF(E4=0,-1,(E4-C4)/C4)))</f>
        <v>6.1948273191884777E-2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62</v>
      </c>
    </row>
    <row r="12" spans="1:8" s="3" customFormat="1" ht="26.25" customHeight="1" x14ac:dyDescent="0.3">
      <c r="B12" s="4" t="s">
        <v>59</v>
      </c>
      <c r="C12" s="4" t="s">
        <v>72</v>
      </c>
      <c r="D12" s="5" t="s">
        <v>3</v>
      </c>
      <c r="E12" s="86" t="s">
        <v>1</v>
      </c>
      <c r="F12" s="87"/>
      <c r="G12" s="72" t="s">
        <v>66</v>
      </c>
      <c r="H12" s="73" t="s">
        <v>67</v>
      </c>
    </row>
    <row r="13" spans="1:8" s="17" customFormat="1" x14ac:dyDescent="0.3">
      <c r="A13" s="16"/>
      <c r="B13" s="13"/>
      <c r="C13" s="13"/>
      <c r="D13" s="13">
        <f>C13-B13</f>
        <v>0</v>
      </c>
      <c r="E13" s="89"/>
      <c r="F13" s="90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4"/>
      <c r="F14" s="85"/>
    </row>
    <row r="15" spans="1:8" s="11" customFormat="1" x14ac:dyDescent="0.3">
      <c r="B15" s="12"/>
      <c r="C15" s="12"/>
      <c r="D15" s="13">
        <f t="shared" si="0"/>
        <v>0</v>
      </c>
      <c r="E15" s="84"/>
      <c r="F15" s="85"/>
    </row>
    <row r="16" spans="1:8" s="11" customFormat="1" x14ac:dyDescent="0.3">
      <c r="B16" s="12"/>
      <c r="C16" s="12"/>
      <c r="D16" s="13">
        <f t="shared" si="0"/>
        <v>0</v>
      </c>
      <c r="E16" s="84"/>
      <c r="F16" s="85"/>
    </row>
    <row r="17" spans="1:12" s="11" customFormat="1" x14ac:dyDescent="0.3">
      <c r="B17" s="12"/>
      <c r="C17" s="12"/>
      <c r="D17" s="13">
        <f t="shared" si="0"/>
        <v>0</v>
      </c>
      <c r="E17" s="84"/>
      <c r="F17" s="85"/>
    </row>
    <row r="18" spans="1:12" s="11" customFormat="1" x14ac:dyDescent="0.3">
      <c r="B18" s="12"/>
      <c r="C18" s="12"/>
      <c r="D18" s="13">
        <f t="shared" si="0"/>
        <v>0</v>
      </c>
      <c r="E18" s="84"/>
      <c r="F18" s="85"/>
      <c r="L18" s="20"/>
    </row>
    <row r="19" spans="1:12" s="11" customFormat="1" x14ac:dyDescent="0.3">
      <c r="B19" s="12"/>
      <c r="C19" s="12"/>
      <c r="D19" s="13">
        <f t="shared" si="0"/>
        <v>0</v>
      </c>
      <c r="E19" s="84"/>
      <c r="F19" s="85"/>
    </row>
    <row r="20" spans="1:12" s="11" customFormat="1" x14ac:dyDescent="0.3">
      <c r="B20" s="12"/>
      <c r="C20" s="12"/>
      <c r="D20" s="13">
        <f t="shared" si="0"/>
        <v>0</v>
      </c>
      <c r="E20" s="84"/>
      <c r="F20" s="85"/>
    </row>
    <row r="21" spans="1:12" s="11" customFormat="1" x14ac:dyDescent="0.3">
      <c r="B21" s="12"/>
      <c r="C21" s="12"/>
      <c r="D21" s="13">
        <f t="shared" si="0"/>
        <v>0</v>
      </c>
      <c r="E21" s="84"/>
      <c r="F21" s="85"/>
    </row>
    <row r="22" spans="1:12" s="11" customFormat="1" x14ac:dyDescent="0.3">
      <c r="B22" s="12"/>
      <c r="C22" s="12"/>
      <c r="D22" s="13">
        <f t="shared" si="0"/>
        <v>0</v>
      </c>
      <c r="E22" s="84"/>
      <c r="F22" s="85"/>
    </row>
    <row r="23" spans="1:12" s="11" customFormat="1" x14ac:dyDescent="0.3">
      <c r="B23" s="12"/>
      <c r="C23" s="12"/>
      <c r="D23" s="13">
        <f t="shared" si="0"/>
        <v>0</v>
      </c>
      <c r="E23" s="84"/>
      <c r="F23" s="85"/>
    </row>
    <row r="24" spans="1:12" s="11" customFormat="1" x14ac:dyDescent="0.3">
      <c r="B24" s="12"/>
      <c r="C24" s="12"/>
      <c r="D24" s="13">
        <f t="shared" si="0"/>
        <v>0</v>
      </c>
      <c r="E24" s="84"/>
      <c r="F24" s="85"/>
    </row>
    <row r="25" spans="1:12" s="11" customFormat="1" x14ac:dyDescent="0.3">
      <c r="B25" s="12"/>
      <c r="C25" s="12"/>
      <c r="D25" s="13">
        <f t="shared" si="0"/>
        <v>0</v>
      </c>
      <c r="E25" s="84"/>
      <c r="F25" s="85"/>
    </row>
    <row r="26" spans="1:12" s="11" customFormat="1" x14ac:dyDescent="0.3">
      <c r="B26" s="12"/>
      <c r="C26" s="12"/>
      <c r="D26" s="13">
        <f t="shared" si="0"/>
        <v>0</v>
      </c>
      <c r="E26" s="84"/>
      <c r="F26" s="85"/>
    </row>
    <row r="27" spans="1:12" s="11" customFormat="1" x14ac:dyDescent="0.3">
      <c r="B27" s="12"/>
      <c r="C27" s="12"/>
      <c r="D27" s="13">
        <f t="shared" si="0"/>
        <v>0</v>
      </c>
      <c r="E27" s="84"/>
      <c r="F27" s="85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8"/>
      <c r="F28" s="85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63</v>
      </c>
    </row>
    <row r="33" spans="1:8" x14ac:dyDescent="0.3">
      <c r="B33" t="s">
        <v>68</v>
      </c>
    </row>
    <row r="34" spans="1:8" x14ac:dyDescent="0.3">
      <c r="B34" t="s">
        <v>58</v>
      </c>
      <c r="C34" s="36">
        <f>'Accounting Statement'!C45</f>
        <v>0</v>
      </c>
      <c r="D34" t="s">
        <v>71</v>
      </c>
      <c r="E34" s="36">
        <f>'Accounting Statement'!D45</f>
        <v>0</v>
      </c>
    </row>
    <row r="36" spans="1:8" ht="41.4" x14ac:dyDescent="0.3">
      <c r="A36" s="3"/>
      <c r="B36" s="4" t="s">
        <v>59</v>
      </c>
      <c r="C36" s="4" t="s">
        <v>72</v>
      </c>
      <c r="D36" s="5" t="s">
        <v>3</v>
      </c>
      <c r="E36" s="86" t="s">
        <v>1</v>
      </c>
      <c r="F36" s="87"/>
      <c r="G36" s="72" t="s">
        <v>66</v>
      </c>
      <c r="H36" s="73" t="s">
        <v>67</v>
      </c>
    </row>
    <row r="37" spans="1:8" x14ac:dyDescent="0.3">
      <c r="A37" s="16"/>
      <c r="B37" s="13"/>
      <c r="C37" s="13"/>
      <c r="D37" s="13">
        <f>C37-B37</f>
        <v>0</v>
      </c>
      <c r="E37" s="89"/>
      <c r="F37" s="90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4"/>
      <c r="F38" s="85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4"/>
      <c r="F39" s="85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8"/>
      <c r="F40" s="85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4.4" x14ac:dyDescent="0.3"/>
  <cols>
    <col min="1" max="1" width="6.77734375" bestFit="1" customWidth="1"/>
    <col min="2" max="2" width="11.21875" customWidth="1"/>
    <col min="3" max="3" width="10.77734375" customWidth="1"/>
    <col min="4" max="4" width="10.44140625" bestFit="1" customWidth="1"/>
    <col min="5" max="5" width="9.77734375" customWidth="1"/>
    <col min="6" max="6" width="70.7773437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58</v>
      </c>
      <c r="C4" s="36">
        <f>'Accounting Statement'!C17</f>
        <v>0</v>
      </c>
      <c r="D4" t="s">
        <v>71</v>
      </c>
      <c r="E4" s="36">
        <f>'Accounting Statement'!D17</f>
        <v>0</v>
      </c>
    </row>
    <row r="6" spans="1:7" x14ac:dyDescent="0.3">
      <c r="D6" t="s">
        <v>3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64</v>
      </c>
    </row>
    <row r="11" spans="1:7" s="3" customFormat="1" ht="27.6" x14ac:dyDescent="0.3">
      <c r="B11" s="4" t="s">
        <v>59</v>
      </c>
      <c r="C11" s="4" t="s">
        <v>72</v>
      </c>
      <c r="D11" s="5" t="s">
        <v>3</v>
      </c>
      <c r="E11" s="86" t="s">
        <v>1</v>
      </c>
      <c r="F11" s="87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8"/>
      <c r="F19" s="85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MH Parish Council</cp:lastModifiedBy>
  <cp:lastPrinted>2025-04-06T14:13:22Z</cp:lastPrinted>
  <dcterms:created xsi:type="dcterms:W3CDTF">2023-03-10T09:35:56Z</dcterms:created>
  <dcterms:modified xsi:type="dcterms:W3CDTF">2025-04-06T14:16:48Z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